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firstSheet="1" activeTab="3"/>
  </bookViews>
  <sheets>
    <sheet name="ASV HOLDINGS, INC. (ASV)" sheetId="1" r:id="rId1"/>
    <sheet name="GULF RESOURCES, INC. (GURE)" sheetId="2" r:id="rId2"/>
    <sheet name="PE Multiple" sheetId="4" r:id="rId3"/>
    <sheet name="ELECTRO RENT CORP (ELRC)" sheetId="3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10" i="4" s="1"/>
  <c r="M9" i="4"/>
  <c r="I9" i="4"/>
  <c r="J9" i="4"/>
  <c r="K9" i="4"/>
  <c r="L9" i="4"/>
  <c r="H9" i="4"/>
  <c r="G9" i="4"/>
  <c r="F9" i="4"/>
  <c r="E9" i="4"/>
  <c r="D9" i="4"/>
  <c r="C17" i="3"/>
  <c r="C16" i="3"/>
  <c r="C18" i="3" s="1"/>
  <c r="F14" i="3"/>
  <c r="I13" i="3"/>
  <c r="I14" i="3" s="1"/>
  <c r="H13" i="3"/>
  <c r="H14" i="3" s="1"/>
  <c r="G13" i="3"/>
  <c r="G14" i="3" s="1"/>
  <c r="F13" i="3"/>
  <c r="E13" i="3"/>
  <c r="E14" i="3" s="1"/>
  <c r="D13" i="3"/>
  <c r="D14" i="3" s="1"/>
  <c r="D8" i="3"/>
  <c r="E8" i="3"/>
  <c r="F8" i="3"/>
  <c r="G8" i="3"/>
  <c r="H8" i="3"/>
  <c r="I8" i="3"/>
  <c r="C8" i="3"/>
  <c r="E7" i="3"/>
  <c r="F7" i="3" s="1"/>
  <c r="G7" i="3" s="1"/>
  <c r="H7" i="3" s="1"/>
  <c r="I7" i="3" s="1"/>
  <c r="D7" i="3"/>
  <c r="E6" i="3"/>
  <c r="F6" i="3" s="1"/>
  <c r="G6" i="3" s="1"/>
  <c r="H6" i="3" s="1"/>
  <c r="I6" i="3" s="1"/>
  <c r="D6" i="3"/>
  <c r="E6" i="2"/>
  <c r="F6" i="2" s="1"/>
  <c r="G6" i="2" s="1"/>
  <c r="H6" i="2" s="1"/>
  <c r="I6" i="2" s="1"/>
  <c r="E7" i="2"/>
  <c r="F7" i="2" s="1"/>
  <c r="G7" i="2" s="1"/>
  <c r="H7" i="2" s="1"/>
  <c r="I7" i="2" s="1"/>
  <c r="D7" i="2"/>
  <c r="D6" i="2"/>
  <c r="I13" i="2"/>
  <c r="H13" i="2"/>
  <c r="G13" i="2"/>
  <c r="F13" i="2"/>
  <c r="E13" i="2"/>
  <c r="D13" i="2"/>
  <c r="C8" i="2"/>
  <c r="E6" i="1"/>
  <c r="F6" i="1"/>
  <c r="G6" i="1" s="1"/>
  <c r="H6" i="1" s="1"/>
  <c r="I6" i="1" s="1"/>
  <c r="E7" i="1"/>
  <c r="F7" i="1" s="1"/>
  <c r="G7" i="1" s="1"/>
  <c r="H7" i="1" s="1"/>
  <c r="I7" i="1" s="1"/>
  <c r="D7" i="1"/>
  <c r="D8" i="1" s="1"/>
  <c r="D14" i="1" s="1"/>
  <c r="D6" i="1"/>
  <c r="I13" i="1"/>
  <c r="E13" i="1"/>
  <c r="F13" i="1"/>
  <c r="G13" i="1"/>
  <c r="H13" i="1"/>
  <c r="D13" i="1"/>
  <c r="C8" i="1"/>
  <c r="E4" i="4" l="1"/>
  <c r="F4" i="4" s="1"/>
  <c r="G4" i="4" s="1"/>
  <c r="H4" i="4" s="1"/>
  <c r="I4" i="4" s="1"/>
  <c r="J4" i="4" s="1"/>
  <c r="K4" i="4" s="1"/>
  <c r="L4" i="4" s="1"/>
  <c r="M4" i="4" s="1"/>
  <c r="E10" i="4"/>
  <c r="D8" i="2"/>
  <c r="D14" i="2" s="1"/>
  <c r="E8" i="1"/>
  <c r="E14" i="1" s="1"/>
  <c r="G8" i="1"/>
  <c r="G14" i="1" s="1"/>
  <c r="F10" i="4" l="1"/>
  <c r="G10" i="4"/>
  <c r="E8" i="2"/>
  <c r="E14" i="2" s="1"/>
  <c r="I8" i="1"/>
  <c r="I14" i="1" s="1"/>
  <c r="C17" i="1" s="1"/>
  <c r="F8" i="1"/>
  <c r="F14" i="1" s="1"/>
  <c r="H8" i="1"/>
  <c r="H14" i="1" s="1"/>
  <c r="H10" i="4" l="1"/>
  <c r="F8" i="2"/>
  <c r="F14" i="2" s="1"/>
  <c r="C16" i="1"/>
  <c r="C18" i="1" s="1"/>
  <c r="I10" i="4" l="1"/>
  <c r="G8" i="2"/>
  <c r="G14" i="2" s="1"/>
  <c r="J10" i="4" l="1"/>
  <c r="H8" i="2"/>
  <c r="H14" i="2" s="1"/>
  <c r="C16" i="2" s="1"/>
  <c r="I8" i="2"/>
  <c r="I14" i="2" s="1"/>
  <c r="C17" i="2" s="1"/>
  <c r="K10" i="4" l="1"/>
  <c r="C18" i="2"/>
  <c r="M10" i="4" l="1"/>
  <c r="C12" i="4" s="1"/>
  <c r="L10" i="4"/>
</calcChain>
</file>

<file path=xl/sharedStrings.xml><?xml version="1.0" encoding="utf-8"?>
<sst xmlns="http://schemas.openxmlformats.org/spreadsheetml/2006/main" count="80" uniqueCount="30">
  <si>
    <t>Year</t>
  </si>
  <si>
    <t>000'</t>
  </si>
  <si>
    <t>Net Cash Provided by Operating Activities</t>
  </si>
  <si>
    <t>Less Net Cash (used in) Investing Activities</t>
  </si>
  <si>
    <t>Free Cash Flow</t>
  </si>
  <si>
    <t>Discount rate</t>
  </si>
  <si>
    <t>Discounting Factor</t>
  </si>
  <si>
    <t>Discounted Free Cash Flow</t>
  </si>
  <si>
    <t>Sum of Discounted Cashflow</t>
  </si>
  <si>
    <t>Terminal Value</t>
  </si>
  <si>
    <t>Current Year</t>
  </si>
  <si>
    <t>Expected Value</t>
  </si>
  <si>
    <t>Growth rate after year 5</t>
  </si>
  <si>
    <t>Source: https://www.sec.gov/cgi-bin/viewer?action=view&amp;cik=885462&amp;accession_number=0001193805-18-000422&amp;xbrl_type=v</t>
  </si>
  <si>
    <t>Source: https://www.sec.gov/cgi-bin/viewer?action=view&amp;cik=1690881&amp;accession_number=0001564590-18-006561&amp;xbrl_type=v#</t>
  </si>
  <si>
    <t>Shares</t>
  </si>
  <si>
    <t>Dividend per Share</t>
  </si>
  <si>
    <t>Total Dividend</t>
  </si>
  <si>
    <t>Discounted Dividend</t>
  </si>
  <si>
    <t>Sum of Discounted Dividend</t>
  </si>
  <si>
    <t>Dividend Growth rate after year 5</t>
  </si>
  <si>
    <t>DCF Method</t>
  </si>
  <si>
    <t>Multi-Stage DDM Method</t>
  </si>
  <si>
    <t xml:space="preserve">Source: https://www.sec.gov/cgi-bin/viewer?action=view&amp;cik=32166&amp;accession_number=0000032166-16-000065&amp;xbrl_type=v# </t>
  </si>
  <si>
    <t>9% growth rate for 10 years</t>
  </si>
  <si>
    <t>12% for five years then a constant 5%</t>
  </si>
  <si>
    <t>15% for two years then a contant 5%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</si>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</sst>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0" fillId="0" borderId="2" xfId="0" applyBorder="1"/>
    <xf numFmtId="9" fontId="0" fillId="0" borderId="2" xfId="0" applyNumberFormat="1" applyBorder="1"/>
    <xf numFmtId="0" fontId="0" fillId="0" borderId="0" xfId="0" applyBorder="1"/>
    <xf numFmtId="9" fontId="0" fillId="0" borderId="0" xfId="0" applyNumberFormat="1" applyBorder="1"/>
    <xf numFmtId="43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quotePrefix="1" applyBorder="1"/>
    <xf numFmtId="0" fontId="0" fillId="0" borderId="7" xfId="0" quotePrefix="1" applyBorder="1"/>
    <xf numFmtId="43" fontId="0" fillId="0" borderId="0" xfId="1" applyFont="1" applyBorder="1"/>
    <xf numFmtId="43" fontId="0" fillId="0" borderId="7" xfId="1" applyFont="1" applyBorder="1"/>
    <xf numFmtId="0" fontId="0" fillId="0" borderId="8" xfId="0" applyBorder="1"/>
    <xf numFmtId="43" fontId="0" fillId="0" borderId="9" xfId="1" applyFont="1" applyBorder="1"/>
    <xf numFmtId="43" fontId="0" fillId="0" borderId="5" xfId="0" applyNumberFormat="1" applyBorder="1"/>
    <xf numFmtId="43" fontId="0" fillId="0" borderId="9" xfId="0" applyNumberFormat="1" applyBorder="1"/>
    <xf numFmtId="0" fontId="0" fillId="0" borderId="0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164" fontId="0" fillId="0" borderId="0" xfId="1" quotePrefix="1" applyNumberFormat="1" applyFont="1" applyBorder="1"/>
    <xf numFmtId="164" fontId="0" fillId="0" borderId="7" xfId="1" quotePrefix="1" applyNumberFormat="1" applyFont="1" applyBorder="1"/>
    <xf numFmtId="0" fontId="0" fillId="0" borderId="10" xfId="0" applyBorder="1"/>
    <xf numFmtId="43" fontId="0" fillId="0" borderId="11" xfId="0" applyNumberFormat="1" applyBorder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showGridLines="0" showRowColHeaders="0" workbookViewId="0">
      <selection activeCell="K11" sqref="K11"/>
    </sheetView>
  </sheetViews>
  <sheetFormatPr defaultRowHeight="15" x14ac:dyDescent="0.25"/>
  <cols>
    <col min="1" max="1" width="6.5703125" customWidth="1"/>
    <col min="2" max="2" width="38.85546875" bestFit="1" customWidth="1"/>
    <col min="3" max="3" width="12" bestFit="1" customWidth="1"/>
    <col min="4" max="5" width="9.5703125" bestFit="1" customWidth="1"/>
    <col min="6" max="8" width="10.5703125" bestFit="1" customWidth="1"/>
    <col min="9" max="9" width="14.5703125" bestFit="1" customWidth="1"/>
  </cols>
  <sheetData>
    <row r="2" spans="2:9" x14ac:dyDescent="0.25">
      <c r="B2" s="27" t="s">
        <v>21</v>
      </c>
      <c r="C2" s="27"/>
      <c r="D2" s="27"/>
      <c r="E2" s="27"/>
      <c r="F2" s="27"/>
      <c r="G2" s="27"/>
      <c r="H2" s="27"/>
      <c r="I2" s="27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12" t="s">
        <v>9</v>
      </c>
    </row>
    <row r="5" spans="2:9" x14ac:dyDescent="0.25">
      <c r="B5" s="11"/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4" t="s">
        <v>1</v>
      </c>
    </row>
    <row r="6" spans="2:9" x14ac:dyDescent="0.25">
      <c r="B6" s="11" t="s">
        <v>2</v>
      </c>
      <c r="C6" s="15">
        <v>7523</v>
      </c>
      <c r="D6" s="15">
        <f>C6*(1+0.1)</f>
        <v>8275.3000000000011</v>
      </c>
      <c r="E6" s="15">
        <f t="shared" ref="E6:I6" si="0">D6*(1+0.1)</f>
        <v>9102.8300000000017</v>
      </c>
      <c r="F6" s="15">
        <f t="shared" si="0"/>
        <v>10013.113000000003</v>
      </c>
      <c r="G6" s="15">
        <f t="shared" si="0"/>
        <v>11014.424300000004</v>
      </c>
      <c r="H6" s="15">
        <f t="shared" si="0"/>
        <v>12115.866730000005</v>
      </c>
      <c r="I6" s="16">
        <f t="shared" si="0"/>
        <v>13327.453403000007</v>
      </c>
    </row>
    <row r="7" spans="2:9" x14ac:dyDescent="0.25">
      <c r="B7" s="17" t="s">
        <v>3</v>
      </c>
      <c r="C7" s="2">
        <v>548</v>
      </c>
      <c r="D7" s="2">
        <f>C7*(1+0.1)</f>
        <v>602.80000000000007</v>
      </c>
      <c r="E7" s="2">
        <f t="shared" ref="E7:I7" si="1">D7*(1+0.1)</f>
        <v>663.08000000000015</v>
      </c>
      <c r="F7" s="2">
        <f t="shared" si="1"/>
        <v>729.38800000000026</v>
      </c>
      <c r="G7" s="2">
        <f t="shared" si="1"/>
        <v>802.32680000000039</v>
      </c>
      <c r="H7" s="2">
        <f t="shared" si="1"/>
        <v>882.55948000000046</v>
      </c>
      <c r="I7" s="18">
        <f t="shared" si="1"/>
        <v>970.81542800000057</v>
      </c>
    </row>
    <row r="8" spans="2:9" x14ac:dyDescent="0.25">
      <c r="B8" s="17" t="s">
        <v>4</v>
      </c>
      <c r="C8" s="2">
        <f>C6-C7</f>
        <v>6975</v>
      </c>
      <c r="D8" s="2">
        <f t="shared" ref="D8:I8" si="2">D6-D7</f>
        <v>7672.5000000000009</v>
      </c>
      <c r="E8" s="2">
        <f t="shared" si="2"/>
        <v>8439.7500000000018</v>
      </c>
      <c r="F8" s="2">
        <f t="shared" si="2"/>
        <v>9283.7250000000022</v>
      </c>
      <c r="G8" s="2">
        <f t="shared" si="2"/>
        <v>10212.097500000003</v>
      </c>
      <c r="H8" s="2">
        <f t="shared" si="2"/>
        <v>11233.307250000005</v>
      </c>
      <c r="I8" s="18">
        <f t="shared" si="2"/>
        <v>12356.637975000007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12</v>
      </c>
      <c r="C11" s="4">
        <v>0.05</v>
      </c>
    </row>
    <row r="12" spans="2:9" x14ac:dyDescent="0.25">
      <c r="B12" s="5"/>
      <c r="C12" s="6"/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14.285714285714286</v>
      </c>
    </row>
    <row r="14" spans="2:9" x14ac:dyDescent="0.25">
      <c r="B14" s="3" t="s">
        <v>7</v>
      </c>
      <c r="C14" s="3"/>
      <c r="D14" s="7">
        <f t="shared" ref="D14:I14" si="4">D8*D13</f>
        <v>6850.4464285714294</v>
      </c>
      <c r="E14" s="7">
        <f t="shared" si="4"/>
        <v>6728.117028061225</v>
      </c>
      <c r="F14" s="7">
        <f t="shared" si="4"/>
        <v>6607.9720811315592</v>
      </c>
      <c r="G14" s="7">
        <f t="shared" si="4"/>
        <v>6489.9725796827834</v>
      </c>
      <c r="H14" s="7">
        <f t="shared" si="4"/>
        <v>6374.0802121884471</v>
      </c>
      <c r="I14" s="7">
        <f t="shared" si="4"/>
        <v>176523.39964285726</v>
      </c>
    </row>
    <row r="16" spans="2:9" x14ac:dyDescent="0.25">
      <c r="B16" s="8" t="s">
        <v>8</v>
      </c>
      <c r="C16" s="19">
        <f>SUM(D14:H14)</f>
        <v>33050.588329635444</v>
      </c>
    </row>
    <row r="17" spans="2:3" x14ac:dyDescent="0.25">
      <c r="B17" s="17" t="s">
        <v>9</v>
      </c>
      <c r="C17" s="20">
        <f>I14</f>
        <v>176523.39964285726</v>
      </c>
    </row>
    <row r="18" spans="2:3" x14ac:dyDescent="0.25">
      <c r="B18" s="17" t="s">
        <v>11</v>
      </c>
      <c r="C18" s="20">
        <f>SUM(C16:C17)</f>
        <v>209573.9879724927</v>
      </c>
    </row>
    <row r="20" spans="2:3" x14ac:dyDescent="0.25">
      <c r="B20" t="s">
        <v>14</v>
      </c>
    </row>
  </sheetData>
  <mergeCells count="1"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showGridLines="0" showRowColHeaders="0" workbookViewId="0">
      <selection activeCell="B2" sqref="B2:I18"/>
    </sheetView>
  </sheetViews>
  <sheetFormatPr defaultRowHeight="15" x14ac:dyDescent="0.25"/>
  <cols>
    <col min="1" max="1" width="4.5703125" customWidth="1"/>
    <col min="2" max="2" width="38.85546875" bestFit="1" customWidth="1"/>
    <col min="3" max="3" width="15.28515625" bestFit="1" customWidth="1"/>
    <col min="4" max="8" width="14.28515625" bestFit="1" customWidth="1"/>
    <col min="9" max="9" width="15.28515625" bestFit="1" customWidth="1"/>
  </cols>
  <sheetData>
    <row r="2" spans="2:9" x14ac:dyDescent="0.25">
      <c r="B2" s="27" t="s">
        <v>21</v>
      </c>
      <c r="C2" s="27"/>
      <c r="D2" s="27"/>
      <c r="E2" s="27"/>
      <c r="F2" s="27"/>
      <c r="G2" s="27"/>
      <c r="H2" s="27"/>
      <c r="I2" s="27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12" t="s">
        <v>9</v>
      </c>
    </row>
    <row r="5" spans="2:9" x14ac:dyDescent="0.25">
      <c r="B5" s="11"/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4" t="s">
        <v>1</v>
      </c>
    </row>
    <row r="6" spans="2:9" x14ac:dyDescent="0.25">
      <c r="B6" s="11" t="s">
        <v>2</v>
      </c>
      <c r="C6" s="15">
        <v>62751616</v>
      </c>
      <c r="D6" s="15">
        <f>C6*(1+0.05)</f>
        <v>65889196.800000004</v>
      </c>
      <c r="E6" s="15">
        <f t="shared" ref="E6:I6" si="0">D6*(1+0.05)</f>
        <v>69183656.640000001</v>
      </c>
      <c r="F6" s="15">
        <f t="shared" si="0"/>
        <v>72642839.472000003</v>
      </c>
      <c r="G6" s="15">
        <f t="shared" si="0"/>
        <v>76274981.445600003</v>
      </c>
      <c r="H6" s="15">
        <f t="shared" si="0"/>
        <v>80088730.517880008</v>
      </c>
      <c r="I6" s="16">
        <f t="shared" si="0"/>
        <v>84093167.043774009</v>
      </c>
    </row>
    <row r="7" spans="2:9" x14ac:dyDescent="0.25">
      <c r="B7" s="17" t="s">
        <v>3</v>
      </c>
      <c r="C7" s="2">
        <v>28419975</v>
      </c>
      <c r="D7" s="2">
        <f>C7*(1+0.05)</f>
        <v>29840973.75</v>
      </c>
      <c r="E7" s="2">
        <f t="shared" ref="E7:I7" si="1">D7*(1+0.05)</f>
        <v>31333022.4375</v>
      </c>
      <c r="F7" s="2">
        <f t="shared" si="1"/>
        <v>32899673.559375003</v>
      </c>
      <c r="G7" s="2">
        <f t="shared" si="1"/>
        <v>34544657.237343751</v>
      </c>
      <c r="H7" s="2">
        <f t="shared" si="1"/>
        <v>36271890.09921094</v>
      </c>
      <c r="I7" s="18">
        <f t="shared" si="1"/>
        <v>38085484.604171492</v>
      </c>
    </row>
    <row r="8" spans="2:9" x14ac:dyDescent="0.25">
      <c r="B8" s="17" t="s">
        <v>4</v>
      </c>
      <c r="C8" s="2">
        <f>C6-C7</f>
        <v>34331641</v>
      </c>
      <c r="D8" s="2">
        <f t="shared" ref="D8:I8" si="2">D6-D7</f>
        <v>36048223.050000004</v>
      </c>
      <c r="E8" s="2">
        <f t="shared" si="2"/>
        <v>37850634.202500001</v>
      </c>
      <c r="F8" s="2">
        <f t="shared" si="2"/>
        <v>39743165.912625</v>
      </c>
      <c r="G8" s="2">
        <f t="shared" si="2"/>
        <v>41730324.208256252</v>
      </c>
      <c r="H8" s="2">
        <f t="shared" si="2"/>
        <v>43816840.418669067</v>
      </c>
      <c r="I8" s="18">
        <f t="shared" si="2"/>
        <v>46007682.439602517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12</v>
      </c>
      <c r="C11" s="4">
        <v>0.02</v>
      </c>
    </row>
    <row r="12" spans="2:9" x14ac:dyDescent="0.25">
      <c r="B12" s="5"/>
      <c r="C12" s="6"/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10</v>
      </c>
    </row>
    <row r="14" spans="2:9" x14ac:dyDescent="0.25">
      <c r="B14" s="3" t="s">
        <v>7</v>
      </c>
      <c r="C14" s="3"/>
      <c r="D14" s="7">
        <f t="shared" ref="D14:I14" si="4">D8*D13</f>
        <v>32185913.4375</v>
      </c>
      <c r="E14" s="7">
        <f t="shared" si="4"/>
        <v>30174293.847656246</v>
      </c>
      <c r="F14" s="7">
        <f t="shared" si="4"/>
        <v>28288400.482177727</v>
      </c>
      <c r="G14" s="7">
        <f t="shared" si="4"/>
        <v>26520375.452041622</v>
      </c>
      <c r="H14" s="7">
        <f t="shared" si="4"/>
        <v>24862851.986289017</v>
      </c>
      <c r="I14" s="7">
        <f t="shared" si="4"/>
        <v>460076824.39602518</v>
      </c>
    </row>
    <row r="16" spans="2:9" x14ac:dyDescent="0.25">
      <c r="B16" s="8" t="s">
        <v>8</v>
      </c>
      <c r="C16" s="19">
        <f>SUM(D14:H14)</f>
        <v>142031835.20566463</v>
      </c>
    </row>
    <row r="17" spans="2:3" x14ac:dyDescent="0.25">
      <c r="B17" s="17" t="s">
        <v>9</v>
      </c>
      <c r="C17" s="20">
        <f>I14</f>
        <v>460076824.39602518</v>
      </c>
    </row>
    <row r="18" spans="2:3" x14ac:dyDescent="0.25">
      <c r="B18" s="17" t="s">
        <v>11</v>
      </c>
      <c r="C18" s="20">
        <f>SUM(C16:C17)</f>
        <v>602108659.60168982</v>
      </c>
    </row>
    <row r="20" spans="2:3" x14ac:dyDescent="0.25">
      <c r="B20" t="s">
        <v>13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topLeftCell="B1" workbookViewId="0">
      <selection activeCell="D17" sqref="D17"/>
    </sheetView>
  </sheetViews>
  <sheetFormatPr defaultRowHeight="15" x14ac:dyDescent="0.25"/>
  <cols>
    <col min="2" max="2" width="39.5703125" bestFit="1" customWidth="1"/>
    <col min="3" max="3" width="15.28515625" bestFit="1" customWidth="1"/>
    <col min="4" max="8" width="14.28515625" bestFit="1" customWidth="1"/>
    <col min="9" max="9" width="15.28515625" bestFit="1" customWidth="1"/>
  </cols>
  <sheetData>
    <row r="2" spans="2:13" x14ac:dyDescent="0.25">
      <c r="B2" s="27" t="s">
        <v>21</v>
      </c>
      <c r="C2" s="27"/>
      <c r="D2" s="27"/>
      <c r="E2" s="27"/>
      <c r="F2" s="27"/>
      <c r="G2" s="27"/>
      <c r="H2" s="27"/>
      <c r="I2" s="27"/>
    </row>
    <row r="3" spans="2:13" x14ac:dyDescent="0.25">
      <c r="B3" s="8" t="s">
        <v>0</v>
      </c>
      <c r="C3" s="9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</row>
    <row r="4" spans="2:13" x14ac:dyDescent="0.25">
      <c r="B4" s="17" t="s">
        <v>4</v>
      </c>
      <c r="C4" s="1">
        <v>1</v>
      </c>
      <c r="D4" s="2">
        <f>C4*(1+0.15)</f>
        <v>1.1499999999999999</v>
      </c>
      <c r="E4" s="2">
        <f>D4*(1+0.15)</f>
        <v>1.3224999999999998</v>
      </c>
      <c r="F4" s="2">
        <f t="shared" ref="F4:H4" si="0">E4*(1+0.05)</f>
        <v>1.3886249999999998</v>
      </c>
      <c r="G4" s="2">
        <f t="shared" si="0"/>
        <v>1.4580562499999998</v>
      </c>
      <c r="H4" s="2">
        <f t="shared" si="0"/>
        <v>1.5309590624999998</v>
      </c>
      <c r="I4" s="2">
        <f>H4*(1+0.05)</f>
        <v>1.6075070156249998</v>
      </c>
      <c r="J4" s="2">
        <f t="shared" ref="J4:M4" si="1">I4*(1+0.05)</f>
        <v>1.6878823664062499</v>
      </c>
      <c r="K4" s="2">
        <f t="shared" si="1"/>
        <v>1.7722764847265624</v>
      </c>
      <c r="L4" s="2">
        <f t="shared" si="1"/>
        <v>1.8608903089628905</v>
      </c>
      <c r="M4" s="2">
        <f t="shared" si="1"/>
        <v>1.9539348244110351</v>
      </c>
    </row>
    <row r="6" spans="2:13" x14ac:dyDescent="0.25">
      <c r="B6" s="3" t="s">
        <v>5</v>
      </c>
      <c r="C6" s="4">
        <v>0.12</v>
      </c>
    </row>
    <row r="7" spans="2:13" x14ac:dyDescent="0.25">
      <c r="B7" s="3" t="s">
        <v>12</v>
      </c>
      <c r="C7" s="4">
        <v>0.02</v>
      </c>
    </row>
    <row r="8" spans="2:13" x14ac:dyDescent="0.25">
      <c r="B8" s="5"/>
      <c r="C8" s="6"/>
    </row>
    <row r="9" spans="2:13" x14ac:dyDescent="0.25">
      <c r="B9" s="3" t="s">
        <v>6</v>
      </c>
      <c r="C9" s="3"/>
      <c r="D9" s="3">
        <f t="shared" ref="D9:M9" si="2">1/(1+$C$6)^D3</f>
        <v>0.89285714285714279</v>
      </c>
      <c r="E9" s="3">
        <f t="shared" si="2"/>
        <v>0.79719387755102034</v>
      </c>
      <c r="F9" s="3">
        <f t="shared" si="2"/>
        <v>0.71178024781341087</v>
      </c>
      <c r="G9" s="3">
        <f t="shared" si="2"/>
        <v>0.63551807840483121</v>
      </c>
      <c r="H9" s="3">
        <f t="shared" si="2"/>
        <v>0.56742685571859919</v>
      </c>
      <c r="I9" s="3">
        <f t="shared" si="2"/>
        <v>0.50663112117732068</v>
      </c>
      <c r="J9" s="3">
        <f t="shared" si="2"/>
        <v>0.45234921533689343</v>
      </c>
      <c r="K9" s="3">
        <f t="shared" si="2"/>
        <v>0.4038832279793691</v>
      </c>
      <c r="L9" s="3">
        <f t="shared" si="2"/>
        <v>0.36061002498157957</v>
      </c>
      <c r="M9" s="3">
        <f t="shared" si="2"/>
        <v>0.32197323659069599</v>
      </c>
    </row>
    <row r="10" spans="2:13" x14ac:dyDescent="0.25">
      <c r="B10" s="3" t="s">
        <v>7</v>
      </c>
      <c r="C10" s="3"/>
      <c r="D10" s="7">
        <f>D4*D9</f>
        <v>1.0267857142857142</v>
      </c>
      <c r="E10" s="7">
        <f t="shared" ref="E10:M10" si="3">E4*E9</f>
        <v>1.0542889030612241</v>
      </c>
      <c r="F10" s="7">
        <f t="shared" si="3"/>
        <v>0.98839584661989754</v>
      </c>
      <c r="G10" s="7">
        <f t="shared" si="3"/>
        <v>0.92662110620615412</v>
      </c>
      <c r="H10" s="7">
        <f t="shared" si="3"/>
        <v>0.86870728706826927</v>
      </c>
      <c r="I10" s="7">
        <f t="shared" si="3"/>
        <v>0.81441308162650239</v>
      </c>
      <c r="J10" s="7">
        <f t="shared" si="3"/>
        <v>0.76351226402484595</v>
      </c>
      <c r="K10" s="7">
        <f t="shared" si="3"/>
        <v>0.71579274752329303</v>
      </c>
      <c r="L10" s="7">
        <f t="shared" si="3"/>
        <v>0.6710557008030873</v>
      </c>
      <c r="M10" s="7">
        <f t="shared" si="3"/>
        <v>0.62911471950289422</v>
      </c>
    </row>
    <row r="12" spans="2:13" x14ac:dyDescent="0.25">
      <c r="B12" s="25" t="s">
        <v>8</v>
      </c>
      <c r="C12" s="26">
        <f>SUM(D10:M10)</f>
        <v>8.458687370721881</v>
      </c>
    </row>
    <row r="14" spans="2:13" x14ac:dyDescent="0.25">
      <c r="B14" t="s">
        <v>26</v>
      </c>
      <c r="C14">
        <v>8.4600000000000009</v>
      </c>
      <c r="D14" t="s">
        <v>27</v>
      </c>
    </row>
    <row r="15" spans="2:13" x14ac:dyDescent="0.25">
      <c r="B15" t="s">
        <v>25</v>
      </c>
      <c r="C15">
        <v>9.14</v>
      </c>
      <c r="D15" t="s">
        <v>28</v>
      </c>
    </row>
    <row r="16" spans="2:13" x14ac:dyDescent="0.25">
      <c r="B16" t="s">
        <v>24</v>
      </c>
      <c r="C16">
        <v>8.64</v>
      </c>
      <c r="D16" t="s">
        <v>29</v>
      </c>
    </row>
  </sheetData>
  <mergeCells count="1">
    <mergeCell ref="B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4" customWidth="1"/>
    <col min="2" max="2" width="31.140625" bestFit="1" customWidth="1"/>
    <col min="3" max="4" width="12.140625" bestFit="1" customWidth="1"/>
    <col min="5" max="5" width="11.5703125" bestFit="1" customWidth="1"/>
    <col min="6" max="8" width="12.140625" bestFit="1" customWidth="1"/>
    <col min="9" max="9" width="14.7109375" bestFit="1" customWidth="1"/>
  </cols>
  <sheetData>
    <row r="2" spans="2:9" x14ac:dyDescent="0.25">
      <c r="B2" s="27" t="s">
        <v>22</v>
      </c>
      <c r="C2" s="27"/>
      <c r="D2" s="27"/>
      <c r="E2" s="27"/>
      <c r="F2" s="27"/>
      <c r="G2" s="27"/>
      <c r="H2" s="27"/>
      <c r="I2" s="27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12" t="s">
        <v>9</v>
      </c>
    </row>
    <row r="5" spans="2:9" x14ac:dyDescent="0.25">
      <c r="B5" s="11"/>
      <c r="C5" s="21" t="s">
        <v>1</v>
      </c>
      <c r="D5" s="21" t="s">
        <v>1</v>
      </c>
      <c r="E5" s="21" t="s">
        <v>1</v>
      </c>
      <c r="F5" s="21" t="s">
        <v>1</v>
      </c>
      <c r="G5" s="21" t="s">
        <v>1</v>
      </c>
      <c r="H5" s="21" t="s">
        <v>1</v>
      </c>
      <c r="I5" s="22" t="s">
        <v>1</v>
      </c>
    </row>
    <row r="6" spans="2:9" x14ac:dyDescent="0.25">
      <c r="B6" s="11" t="s">
        <v>15</v>
      </c>
      <c r="C6" s="23">
        <v>24414</v>
      </c>
      <c r="D6" s="23">
        <f>C6*(1+0.01)</f>
        <v>24658.14</v>
      </c>
      <c r="E6" s="23">
        <f t="shared" ref="E6:I6" si="0">D6*(1+0.01)</f>
        <v>24904.721399999999</v>
      </c>
      <c r="F6" s="23">
        <f t="shared" si="0"/>
        <v>25153.768614000001</v>
      </c>
      <c r="G6" s="23">
        <f t="shared" si="0"/>
        <v>25405.306300140001</v>
      </c>
      <c r="H6" s="23">
        <f t="shared" si="0"/>
        <v>25659.359363141401</v>
      </c>
      <c r="I6" s="24">
        <f t="shared" si="0"/>
        <v>25915.952956772813</v>
      </c>
    </row>
    <row r="7" spans="2:9" x14ac:dyDescent="0.25">
      <c r="B7" s="11" t="s">
        <v>16</v>
      </c>
      <c r="C7" s="15">
        <v>0.5</v>
      </c>
      <c r="D7" s="15">
        <f>C7*(1+0.05)</f>
        <v>0.52500000000000002</v>
      </c>
      <c r="E7" s="15">
        <f t="shared" ref="E7:I7" si="1">D7*(1+0.05)</f>
        <v>0.55125000000000002</v>
      </c>
      <c r="F7" s="15">
        <f t="shared" si="1"/>
        <v>0.57881250000000006</v>
      </c>
      <c r="G7" s="15">
        <f t="shared" si="1"/>
        <v>0.60775312500000012</v>
      </c>
      <c r="H7" s="15">
        <f t="shared" si="1"/>
        <v>0.63814078125000018</v>
      </c>
      <c r="I7" s="16">
        <f t="shared" si="1"/>
        <v>0.67004782031250021</v>
      </c>
    </row>
    <row r="8" spans="2:9" x14ac:dyDescent="0.25">
      <c r="B8" s="17" t="s">
        <v>17</v>
      </c>
      <c r="C8" s="2">
        <f>C6*C7</f>
        <v>12207</v>
      </c>
      <c r="D8" s="2">
        <f t="shared" ref="D8:I8" si="2">D6*D7</f>
        <v>12945.523500000001</v>
      </c>
      <c r="E8" s="2">
        <f t="shared" si="2"/>
        <v>13728.727671749999</v>
      </c>
      <c r="F8" s="2">
        <f t="shared" si="2"/>
        <v>14559.315695890877</v>
      </c>
      <c r="G8" s="2">
        <f t="shared" si="2"/>
        <v>15440.154295492277</v>
      </c>
      <c r="H8" s="2">
        <f t="shared" si="2"/>
        <v>16374.28363036956</v>
      </c>
      <c r="I8" s="18">
        <f t="shared" si="2"/>
        <v>17364.927790006917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20</v>
      </c>
      <c r="C11" s="4">
        <v>0.02</v>
      </c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10</v>
      </c>
    </row>
    <row r="14" spans="2:9" x14ac:dyDescent="0.25">
      <c r="B14" s="3" t="s">
        <v>18</v>
      </c>
      <c r="C14" s="3"/>
      <c r="D14" s="7">
        <f t="shared" ref="D14:I14" si="4">D8*D13</f>
        <v>11558.503125000001</v>
      </c>
      <c r="E14" s="7">
        <f t="shared" si="4"/>
        <v>10944.457646484374</v>
      </c>
      <c r="F14" s="7">
        <f t="shared" si="4"/>
        <v>10363.03333401489</v>
      </c>
      <c r="G14" s="7">
        <f t="shared" si="4"/>
        <v>9812.497188145353</v>
      </c>
      <c r="H14" s="7">
        <f t="shared" si="4"/>
        <v>9291.2082750251284</v>
      </c>
      <c r="I14" s="7">
        <f t="shared" si="4"/>
        <v>173649.27790006917</v>
      </c>
    </row>
    <row r="16" spans="2:9" x14ac:dyDescent="0.25">
      <c r="B16" s="8" t="s">
        <v>19</v>
      </c>
      <c r="C16" s="19">
        <f>SUM(D14:H14)</f>
        <v>51969.699568669748</v>
      </c>
    </row>
    <row r="17" spans="2:3" x14ac:dyDescent="0.25">
      <c r="B17" s="17" t="s">
        <v>9</v>
      </c>
      <c r="C17" s="20">
        <f>I14</f>
        <v>173649.27790006917</v>
      </c>
    </row>
    <row r="18" spans="2:3" x14ac:dyDescent="0.25">
      <c r="B18" s="17" t="s">
        <v>11</v>
      </c>
      <c r="C18" s="20">
        <f>SUM(C16:C17)</f>
        <v>225618.97746873891</v>
      </c>
    </row>
    <row r="20" spans="2:3" x14ac:dyDescent="0.25">
      <c r="B20" t="s">
        <v>23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ASV HOLDINGS, INC. (ASV)</vt:lpstr>
      <vt:lpstr>GULF RESOURCES, INC. (GURE)</vt:lpstr>
      <vt:lpstr>PE Multiple</vt:lpstr>
      <vt:lpstr>ELECTRO RENT CORP (ELRC)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2018-08-31T23:29:05Z</dcterms:created>
  <dcterms:modified xsi:type="dcterms:W3CDTF">2018-09-01T00:51:32Z</dcterms:modified>
</cp:coreProperties>
</file>